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fchaconb\Dropbox\Gerenciaretail.com\Descargables\"/>
    </mc:Choice>
  </mc:AlternateContent>
  <xr:revisionPtr revIDLastSave="0" documentId="13_ncr:1_{50F4644A-F186-4F48-A72D-490C75B9E9CD}" xr6:coauthVersionLast="45" xr6:coauthVersionMax="45" xr10:uidLastSave="{00000000-0000-0000-0000-000000000000}"/>
  <bookViews>
    <workbookView xWindow="-120" yWindow="-120" windowWidth="25440" windowHeight="15390" activeTab="1" xr2:uid="{AAFFE467-5137-44DF-BF4A-D57DEF9FEDFA}"/>
  </bookViews>
  <sheets>
    <sheet name="Costos Materia Prima" sheetId="2" r:id="rId1"/>
    <sheet name="Receta Masa Crepes" sheetId="1" r:id="rId2"/>
    <sheet name="Pollo Champiñones" sheetId="3" r:id="rId3"/>
    <sheet name="Nutella Fresas" sheetId="4" r:id="rId4"/>
    <sheet name="Costo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5" l="1"/>
  <c r="I6" i="5"/>
  <c r="H6" i="5"/>
  <c r="G6" i="5"/>
  <c r="E6" i="5"/>
  <c r="F6" i="5"/>
  <c r="F5" i="5"/>
  <c r="E5" i="5"/>
  <c r="D6" i="5"/>
  <c r="J5" i="5"/>
  <c r="H5" i="5"/>
  <c r="I5" i="5"/>
  <c r="G5" i="5"/>
  <c r="D5" i="5"/>
  <c r="K6" i="5" l="1"/>
  <c r="K5" i="5"/>
  <c r="E17" i="3" l="1"/>
  <c r="F17" i="3" s="1"/>
  <c r="E18" i="3"/>
  <c r="F18" i="3" s="1"/>
  <c r="E19" i="3"/>
  <c r="F19" i="3" s="1"/>
  <c r="E20" i="3"/>
  <c r="F20" i="3" s="1"/>
  <c r="E21" i="3"/>
  <c r="F21" i="3" s="1"/>
  <c r="D17" i="3"/>
  <c r="D18" i="3"/>
  <c r="D19" i="3"/>
  <c r="D20" i="3"/>
  <c r="D21" i="3"/>
  <c r="E8" i="4"/>
  <c r="F8" i="4" s="1"/>
  <c r="D8" i="4"/>
  <c r="E7" i="4"/>
  <c r="F7" i="4" s="1"/>
  <c r="D7" i="4"/>
  <c r="F9" i="4" l="1"/>
  <c r="F10" i="4" s="1"/>
  <c r="I4" i="4" s="1"/>
  <c r="E16" i="3"/>
  <c r="F16" i="3" s="1"/>
  <c r="D16" i="3"/>
  <c r="E15" i="3"/>
  <c r="F15" i="3" s="1"/>
  <c r="D15" i="3"/>
  <c r="E14" i="3"/>
  <c r="F14" i="3" s="1"/>
  <c r="D14" i="3"/>
  <c r="E13" i="3"/>
  <c r="F13" i="3" s="1"/>
  <c r="D13" i="3"/>
  <c r="E12" i="3"/>
  <c r="F12" i="3" s="1"/>
  <c r="D12" i="3"/>
  <c r="E11" i="3"/>
  <c r="F11" i="3" s="1"/>
  <c r="D11" i="3"/>
  <c r="E10" i="3"/>
  <c r="F10" i="3" s="1"/>
  <c r="D10" i="3"/>
  <c r="E9" i="3"/>
  <c r="F9" i="3" s="1"/>
  <c r="D9" i="3"/>
  <c r="E8" i="3"/>
  <c r="F8" i="3" s="1"/>
  <c r="D8" i="3"/>
  <c r="D7" i="3"/>
  <c r="G23" i="2"/>
  <c r="G22" i="2"/>
  <c r="G21" i="2"/>
  <c r="G20" i="2"/>
  <c r="G19" i="2"/>
  <c r="G18" i="2"/>
  <c r="G17" i="2"/>
  <c r="G16" i="2"/>
  <c r="G15" i="2"/>
  <c r="G14" i="2"/>
  <c r="G13" i="2"/>
  <c r="G12" i="2"/>
  <c r="G30" i="2"/>
  <c r="G29" i="2"/>
  <c r="G28" i="2"/>
  <c r="G27" i="2"/>
  <c r="G26" i="2"/>
  <c r="G25" i="2"/>
  <c r="G24" i="2"/>
  <c r="G32" i="2"/>
  <c r="G31" i="2"/>
  <c r="G11" i="2"/>
  <c r="G10" i="2"/>
  <c r="G9" i="2"/>
  <c r="G8" i="2"/>
  <c r="G7" i="2"/>
  <c r="G41" i="2"/>
  <c r="G40" i="2"/>
  <c r="G39" i="2"/>
  <c r="G38" i="2"/>
  <c r="G37" i="2"/>
  <c r="G36" i="2"/>
  <c r="G35" i="2"/>
  <c r="D8" i="1" l="1"/>
  <c r="D9" i="1"/>
  <c r="D10" i="1"/>
  <c r="D11" i="1"/>
  <c r="D12" i="1"/>
  <c r="D13" i="1"/>
  <c r="D14" i="1"/>
  <c r="D15" i="1"/>
  <c r="D16" i="1"/>
  <c r="D17" i="1"/>
  <c r="D18" i="1"/>
  <c r="D7" i="1"/>
  <c r="G33" i="2" l="1"/>
  <c r="G34" i="2"/>
  <c r="G42" i="2"/>
  <c r="G43" i="2"/>
  <c r="E8" i="1" s="1"/>
  <c r="F8" i="1" s="1"/>
  <c r="G44" i="2"/>
  <c r="G45" i="2"/>
  <c r="G46" i="2"/>
  <c r="G47" i="2"/>
  <c r="G48" i="2"/>
  <c r="G49" i="2"/>
  <c r="G50" i="2"/>
  <c r="G6" i="2"/>
  <c r="E9" i="1" l="1"/>
  <c r="F9" i="1" s="1"/>
  <c r="E7" i="3"/>
  <c r="F7" i="3" s="1"/>
  <c r="F22" i="3" s="1"/>
  <c r="F23" i="3" s="1"/>
  <c r="E7" i="1"/>
  <c r="F7" i="1" s="1"/>
  <c r="E10" i="1"/>
  <c r="F10" i="1" s="1"/>
  <c r="E14" i="1"/>
  <c r="F14" i="1" s="1"/>
  <c r="E18" i="1"/>
  <c r="F18" i="1" s="1"/>
  <c r="E13" i="1"/>
  <c r="F13" i="1" s="1"/>
  <c r="E11" i="1"/>
  <c r="F11" i="1" s="1"/>
  <c r="E15" i="1"/>
  <c r="F15" i="1" s="1"/>
  <c r="E12" i="1"/>
  <c r="F12" i="1" s="1"/>
  <c r="E16" i="1"/>
  <c r="F16" i="1" s="1"/>
  <c r="E17" i="1"/>
  <c r="F17" i="1" s="1"/>
  <c r="I4" i="3" l="1"/>
  <c r="F19" i="1"/>
  <c r="F20" i="1" s="1"/>
  <c r="F24" i="3" l="1"/>
  <c r="F25" i="3" s="1"/>
  <c r="F11" i="4"/>
  <c r="F12" i="4" s="1"/>
</calcChain>
</file>

<file path=xl/sharedStrings.xml><?xml version="1.0" encoding="utf-8"?>
<sst xmlns="http://schemas.openxmlformats.org/spreadsheetml/2006/main" count="133" uniqueCount="59">
  <si>
    <t>Ingredientes</t>
  </si>
  <si>
    <t>Unidad</t>
  </si>
  <si>
    <t>MATERIA PRIMA</t>
  </si>
  <si>
    <t>PRODUCTOS</t>
  </si>
  <si>
    <t>Unidad de Empaque</t>
  </si>
  <si>
    <t>Porción</t>
  </si>
  <si>
    <t>Kilo</t>
  </si>
  <si>
    <t>Unidad Porción</t>
  </si>
  <si>
    <t>Precio Unidad de Empaque</t>
  </si>
  <si>
    <t>Precio Unidad Mínima</t>
  </si>
  <si>
    <t>Precio Costo Porción</t>
  </si>
  <si>
    <t>Total Costo</t>
  </si>
  <si>
    <t>Precio Costo Unidad</t>
  </si>
  <si>
    <t>Nombre producto:</t>
  </si>
  <si>
    <t>Precio de Venta</t>
  </si>
  <si>
    <t>Margen Bruto</t>
  </si>
  <si>
    <t>Sal</t>
  </si>
  <si>
    <t>Total Costo Unidad</t>
  </si>
  <si>
    <t>Leche</t>
  </si>
  <si>
    <t>Harina de Trigo</t>
  </si>
  <si>
    <t>Azúcar</t>
  </si>
  <si>
    <t>Huevos</t>
  </si>
  <si>
    <t>Mantequilla</t>
  </si>
  <si>
    <t>Litro</t>
  </si>
  <si>
    <t>ml</t>
  </si>
  <si>
    <t>gramos</t>
  </si>
  <si>
    <t>Masa Crepes para 100 unidades</t>
  </si>
  <si>
    <t>Total Costo 100 Crepes</t>
  </si>
  <si>
    <t>Crema de Leche</t>
  </si>
  <si>
    <t>Queso Crema</t>
  </si>
  <si>
    <t>Ajo</t>
  </si>
  <si>
    <t>Champiñon</t>
  </si>
  <si>
    <t>Pimienta</t>
  </si>
  <si>
    <t>Tomillo Molido</t>
  </si>
  <si>
    <t>Nuez Moscada</t>
  </si>
  <si>
    <t>Aceite</t>
  </si>
  <si>
    <t>Cebolla Blanca</t>
  </si>
  <si>
    <t>Pechuga</t>
  </si>
  <si>
    <t>Fresa</t>
  </si>
  <si>
    <t>Nutella</t>
  </si>
  <si>
    <t xml:space="preserve">Pollo en salsa de Champiñones </t>
  </si>
  <si>
    <t>Nutella y Fresas</t>
  </si>
  <si>
    <t>24 unidades</t>
  </si>
  <si>
    <t>Masa Crepes</t>
  </si>
  <si>
    <t>Total Costo x Unidad</t>
  </si>
  <si>
    <t xml:space="preserve">Costo Relleno </t>
  </si>
  <si>
    <t>Total Costo Crepes</t>
  </si>
  <si>
    <t>Cubeta</t>
  </si>
  <si>
    <t>Cantidad Unidad de Empaque</t>
  </si>
  <si>
    <t>Precio de Costo Materia Prima</t>
  </si>
  <si>
    <t>Producto</t>
  </si>
  <si>
    <t>Crepes Pollo Champiñones</t>
  </si>
  <si>
    <t>Rappi</t>
  </si>
  <si>
    <t>Agua</t>
  </si>
  <si>
    <t>Luz</t>
  </si>
  <si>
    <t>Gas</t>
  </si>
  <si>
    <t>Empaque</t>
  </si>
  <si>
    <t>Tarjetas 55% de las ventas</t>
  </si>
  <si>
    <t>Crepes de Nutella y Fresas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</si>
</sst>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\ * #,##0_);_(&quot;$&quot;\ * \(#,##0\);_(&quot;$&quot;\ * &quot;-&quot;??_);_(@_)"/>
    <numFmt numFmtId="166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2"/>
      <color theme="8" tint="-0.249977111117893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8" tint="-0.249977111117893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/>
    </xf>
    <xf numFmtId="44" fontId="0" fillId="0" borderId="1" xfId="2" applyFont="1" applyBorder="1"/>
    <xf numFmtId="165" fontId="0" fillId="0" borderId="1" xfId="2" applyNumberFormat="1" applyFont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0" borderId="0" xfId="0" applyFont="1"/>
    <xf numFmtId="166" fontId="0" fillId="0" borderId="1" xfId="1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165" fontId="8" fillId="2" borderId="1" xfId="2" applyNumberFormat="1" applyFont="1" applyFill="1" applyBorder="1" applyAlignment="1">
      <alignment horizontal="center" vertical="center" wrapText="1"/>
    </xf>
    <xf numFmtId="165" fontId="0" fillId="0" borderId="0" xfId="2" applyNumberFormat="1" applyFont="1"/>
    <xf numFmtId="0" fontId="8" fillId="4" borderId="1" xfId="0" applyFont="1" applyFill="1" applyBorder="1" applyAlignment="1">
      <alignment horizontal="center" vertical="center" wrapText="1"/>
    </xf>
    <xf numFmtId="0" fontId="10" fillId="0" borderId="0" xfId="0" applyFont="1"/>
    <xf numFmtId="165" fontId="0" fillId="0" borderId="0" xfId="2" applyNumberFormat="1" applyFont="1" applyAlignment="1">
      <alignment horizontal="center"/>
    </xf>
    <xf numFmtId="0" fontId="10" fillId="0" borderId="5" xfId="0" applyFont="1" applyBorder="1"/>
    <xf numFmtId="165" fontId="10" fillId="0" borderId="5" xfId="2" applyNumberFormat="1" applyFont="1" applyBorder="1"/>
    <xf numFmtId="0" fontId="0" fillId="0" borderId="4" xfId="0" applyBorder="1"/>
    <xf numFmtId="165" fontId="0" fillId="0" borderId="4" xfId="2" applyNumberFormat="1" applyFont="1" applyBorder="1"/>
    <xf numFmtId="44" fontId="0" fillId="5" borderId="1" xfId="2" applyFont="1" applyFill="1" applyBorder="1"/>
    <xf numFmtId="44" fontId="0" fillId="5" borderId="1" xfId="2" applyFont="1" applyFill="1" applyBorder="1" applyAlignment="1">
      <alignment horizontal="center"/>
    </xf>
    <xf numFmtId="0" fontId="0" fillId="5" borderId="1" xfId="2" applyNumberFormat="1" applyFont="1" applyFill="1" applyBorder="1" applyAlignment="1">
      <alignment horizontal="center"/>
    </xf>
    <xf numFmtId="0" fontId="0" fillId="0" borderId="1" xfId="0" applyFill="1" applyBorder="1"/>
    <xf numFmtId="164" fontId="0" fillId="0" borderId="1" xfId="1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5" fillId="0" borderId="2" xfId="2" applyNumberFormat="1" applyFont="1" applyBorder="1" applyAlignment="1">
      <alignment horizontal="center"/>
    </xf>
    <xf numFmtId="165" fontId="5" fillId="0" borderId="3" xfId="2" applyNumberFormat="1" applyFont="1" applyBorder="1" applyAlignment="1">
      <alignment horizontal="center"/>
    </xf>
    <xf numFmtId="44" fontId="7" fillId="5" borderId="1" xfId="0" applyNumberFormat="1" applyFont="1" applyFill="1" applyBorder="1"/>
    <xf numFmtId="10" fontId="5" fillId="5" borderId="2" xfId="3" applyNumberFormat="1" applyFont="1" applyFill="1" applyBorder="1" applyAlignment="1">
      <alignment horizontal="center"/>
    </xf>
    <xf numFmtId="10" fontId="5" fillId="5" borderId="3" xfId="3" applyNumberFormat="1" applyFont="1" applyFill="1" applyBorder="1" applyAlignment="1">
      <alignment horizontal="center"/>
    </xf>
    <xf numFmtId="9" fontId="0" fillId="6" borderId="1" xfId="0" applyNumberFormat="1" applyFill="1" applyBorder="1" applyAlignment="1">
      <alignment horizontal="center"/>
    </xf>
    <xf numFmtId="10" fontId="0" fillId="6" borderId="1" xfId="0" applyNumberFormat="1" applyFill="1" applyBorder="1" applyAlignment="1">
      <alignment horizontal="center"/>
    </xf>
    <xf numFmtId="44" fontId="10" fillId="5" borderId="5" xfId="0" applyNumberFormat="1" applyFont="1" applyFill="1" applyBorder="1"/>
    <xf numFmtId="165" fontId="10" fillId="5" borderId="5" xfId="0" applyNumberFormat="1" applyFont="1" applyFill="1" applyBorder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647700</xdr:colOff>
      <xdr:row>6</xdr:row>
      <xdr:rowOff>114300</xdr:rowOff>
    </xdr:from>
    <xdr:to>
      <xdr:col>13</xdr:col>
      <xdr:colOff>466725</xdr:colOff>
      <xdr:row>15</xdr:row>
      <xdr:rowOff>66675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CFE1E99-DCEE-46B6-9F74-15DE0226437D}"/>
            </a:ext>
          </a:extLst>
        </xdr:cNvPr>
        <xdr:cNvSpPr txBox="1"/>
      </xdr:nvSpPr>
      <xdr:spPr>
        <a:xfrm>
          <a:off x="9258300" y="2124075"/>
          <a:ext cx="3629025" cy="166687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/>
            <a:t>No BORRAR ni MODIFICAR las</a:t>
          </a:r>
          <a:r>
            <a:rPr lang="es-CO" sz="2800" baseline="0"/>
            <a:t> celdas resaltadas con amarillo.</a:t>
          </a:r>
          <a:endParaRPr lang="es-CO" sz="2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12</xdr:col>
      <xdr:colOff>581025</xdr:colOff>
      <xdr:row>14</xdr:row>
      <xdr:rowOff>142875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085C2E9-06A3-45FD-9633-5F946B3D26CC}"/>
            </a:ext>
          </a:extLst>
        </xdr:cNvPr>
        <xdr:cNvSpPr txBox="1"/>
      </xdr:nvSpPr>
      <xdr:spPr>
        <a:xfrm>
          <a:off x="8686800" y="2009775"/>
          <a:ext cx="3629025" cy="166687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/>
            <a:t>No BORRAR ni MODIFICAR las</a:t>
          </a:r>
          <a:r>
            <a:rPr lang="es-CO" sz="2800" baseline="0"/>
            <a:t> celdas resaltadas con amarillo.</a:t>
          </a:r>
          <a:endParaRPr lang="es-CO" sz="2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10</xdr:col>
      <xdr:colOff>142875</xdr:colOff>
      <xdr:row>15</xdr:row>
      <xdr:rowOff>142875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0CB6447-C1F1-45B1-A175-F5C7DB870ADC}"/>
            </a:ext>
          </a:extLst>
        </xdr:cNvPr>
        <xdr:cNvSpPr txBox="1"/>
      </xdr:nvSpPr>
      <xdr:spPr>
        <a:xfrm>
          <a:off x="7924800" y="2371725"/>
          <a:ext cx="3629025" cy="166687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/>
            <a:t>No BORRAR ni MODIFICAR las</a:t>
          </a:r>
          <a:r>
            <a:rPr lang="es-CO" sz="2800" baseline="0"/>
            <a:t> celdas resaltadas con amarillo.</a:t>
          </a:r>
          <a:endParaRPr lang="es-CO" sz="28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10</xdr:col>
      <xdr:colOff>142875</xdr:colOff>
      <xdr:row>11</xdr:row>
      <xdr:rowOff>200025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F5F5835-8E81-4C53-941D-6A4DF201C801}"/>
            </a:ext>
          </a:extLst>
        </xdr:cNvPr>
        <xdr:cNvSpPr txBox="1"/>
      </xdr:nvSpPr>
      <xdr:spPr>
        <a:xfrm>
          <a:off x="7924800" y="2181225"/>
          <a:ext cx="3629025" cy="166687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/>
            <a:t>No BORRAR ni MODIFICAR las</a:t>
          </a:r>
          <a:r>
            <a:rPr lang="es-CO" sz="2800" baseline="0"/>
            <a:t> celdas resaltadas con amarillo.</a:t>
          </a:r>
          <a:endParaRPr lang="es-CO" sz="28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7448E-9CC6-4DA6-A54E-14BF616392A4}">
  <sheetPr>
    <tabColor theme="4" tint="-0.249977111117893"/>
  </sheetPr>
  <dimension ref="B2:G50"/>
  <sheetViews>
    <sheetView showGridLines="0" workbookViewId="0">
      <selection activeCell="M28" sqref="M28"/>
    </sheetView>
  </sheetViews>
  <sheetFormatPr baseColWidth="10" defaultRowHeight="15" x14ac:dyDescent="0.25"/>
  <cols>
    <col min="2" max="2" width="29.28515625" customWidth="1"/>
    <col min="3" max="3" width="18.42578125" style="1" customWidth="1"/>
    <col min="4" max="4" width="16.5703125" style="1" customWidth="1"/>
    <col min="5" max="5" width="12.28515625" style="1" bestFit="1" customWidth="1"/>
    <col min="6" max="6" width="16" style="1" customWidth="1"/>
    <col min="7" max="7" width="13.7109375" customWidth="1"/>
  </cols>
  <sheetData>
    <row r="2" spans="2:7" ht="28.5" x14ac:dyDescent="0.45">
      <c r="B2" s="4" t="s">
        <v>2</v>
      </c>
    </row>
    <row r="4" spans="2:7" ht="69.75" x14ac:dyDescent="0.25">
      <c r="B4" s="5" t="s">
        <v>3</v>
      </c>
      <c r="C4" s="6" t="s">
        <v>4</v>
      </c>
      <c r="D4" s="6" t="s">
        <v>48</v>
      </c>
      <c r="E4" s="6" t="s">
        <v>7</v>
      </c>
      <c r="F4" s="6" t="s">
        <v>8</v>
      </c>
      <c r="G4" s="6" t="s">
        <v>9</v>
      </c>
    </row>
    <row r="6" spans="2:7" x14ac:dyDescent="0.25">
      <c r="B6" s="2" t="s">
        <v>18</v>
      </c>
      <c r="C6" s="3" t="s">
        <v>23</v>
      </c>
      <c r="D6" s="7">
        <v>1000</v>
      </c>
      <c r="E6" s="3" t="s">
        <v>24</v>
      </c>
      <c r="F6" s="9">
        <v>2500</v>
      </c>
      <c r="G6" s="26">
        <f>IF(ISBLANK(D6)," ",F6/D6)</f>
        <v>2.5</v>
      </c>
    </row>
    <row r="7" spans="2:7" x14ac:dyDescent="0.25">
      <c r="B7" s="2" t="s">
        <v>19</v>
      </c>
      <c r="C7" s="3" t="s">
        <v>6</v>
      </c>
      <c r="D7" s="7">
        <v>1000</v>
      </c>
      <c r="E7" s="3" t="s">
        <v>25</v>
      </c>
      <c r="F7" s="9">
        <v>1820</v>
      </c>
      <c r="G7" s="26">
        <f t="shared" ref="G7:G32" si="0">IF(ISBLANK(D7)," ",F7/D7)</f>
        <v>1.82</v>
      </c>
    </row>
    <row r="8" spans="2:7" x14ac:dyDescent="0.25">
      <c r="B8" s="2" t="s">
        <v>20</v>
      </c>
      <c r="C8" s="3" t="s">
        <v>6</v>
      </c>
      <c r="D8" s="7">
        <v>1000</v>
      </c>
      <c r="E8" s="3" t="s">
        <v>25</v>
      </c>
      <c r="F8" s="9">
        <v>2100</v>
      </c>
      <c r="G8" s="26">
        <f t="shared" si="0"/>
        <v>2.1</v>
      </c>
    </row>
    <row r="9" spans="2:7" x14ac:dyDescent="0.25">
      <c r="B9" s="2" t="s">
        <v>16</v>
      </c>
      <c r="C9" s="3" t="s">
        <v>6</v>
      </c>
      <c r="D9" s="7">
        <v>1000</v>
      </c>
      <c r="E9" s="3" t="s">
        <v>25</v>
      </c>
      <c r="F9" s="9">
        <v>535</v>
      </c>
      <c r="G9" s="26">
        <f t="shared" si="0"/>
        <v>0.53500000000000003</v>
      </c>
    </row>
    <row r="10" spans="2:7" x14ac:dyDescent="0.25">
      <c r="B10" s="2" t="s">
        <v>21</v>
      </c>
      <c r="C10" s="3" t="s">
        <v>47</v>
      </c>
      <c r="D10" s="7">
        <v>30</v>
      </c>
      <c r="E10" s="3" t="s">
        <v>1</v>
      </c>
      <c r="F10" s="9">
        <v>9000</v>
      </c>
      <c r="G10" s="26">
        <f t="shared" si="0"/>
        <v>300</v>
      </c>
    </row>
    <row r="11" spans="2:7" x14ac:dyDescent="0.25">
      <c r="B11" s="2" t="s">
        <v>22</v>
      </c>
      <c r="C11" s="3" t="s">
        <v>6</v>
      </c>
      <c r="D11" s="7">
        <v>1000</v>
      </c>
      <c r="E11" s="3" t="s">
        <v>25</v>
      </c>
      <c r="F11" s="9">
        <v>6000</v>
      </c>
      <c r="G11" s="26">
        <f t="shared" si="0"/>
        <v>6</v>
      </c>
    </row>
    <row r="12" spans="2:7" x14ac:dyDescent="0.25">
      <c r="B12" s="2" t="s">
        <v>28</v>
      </c>
      <c r="C12" s="3" t="s">
        <v>23</v>
      </c>
      <c r="D12" s="7">
        <v>1000</v>
      </c>
      <c r="E12" s="3" t="s">
        <v>24</v>
      </c>
      <c r="F12" s="9">
        <v>4000</v>
      </c>
      <c r="G12" s="26">
        <f t="shared" ref="G12:G23" si="1">IF(ISBLANK(D12)," ",F12/D12)</f>
        <v>4</v>
      </c>
    </row>
    <row r="13" spans="2:7" x14ac:dyDescent="0.25">
      <c r="B13" s="2" t="s">
        <v>29</v>
      </c>
      <c r="C13" s="3" t="s">
        <v>6</v>
      </c>
      <c r="D13" s="7">
        <v>1000</v>
      </c>
      <c r="E13" s="3" t="s">
        <v>25</v>
      </c>
      <c r="F13" s="9">
        <v>18000</v>
      </c>
      <c r="G13" s="26">
        <f t="shared" si="1"/>
        <v>18</v>
      </c>
    </row>
    <row r="14" spans="2:7" x14ac:dyDescent="0.25">
      <c r="B14" s="2" t="s">
        <v>30</v>
      </c>
      <c r="C14" s="3" t="s">
        <v>6</v>
      </c>
      <c r="D14" s="7">
        <v>1000</v>
      </c>
      <c r="E14" s="3" t="s">
        <v>25</v>
      </c>
      <c r="F14" s="9">
        <v>5900</v>
      </c>
      <c r="G14" s="26">
        <f t="shared" si="1"/>
        <v>5.9</v>
      </c>
    </row>
    <row r="15" spans="2:7" x14ac:dyDescent="0.25">
      <c r="B15" s="2" t="s">
        <v>31</v>
      </c>
      <c r="C15" s="3" t="s">
        <v>6</v>
      </c>
      <c r="D15" s="7">
        <v>1000</v>
      </c>
      <c r="E15" s="3" t="s">
        <v>25</v>
      </c>
      <c r="F15" s="9">
        <v>13000</v>
      </c>
      <c r="G15" s="26">
        <f t="shared" si="1"/>
        <v>13</v>
      </c>
    </row>
    <row r="16" spans="2:7" x14ac:dyDescent="0.25">
      <c r="B16" s="2" t="s">
        <v>32</v>
      </c>
      <c r="C16" s="3" t="s">
        <v>6</v>
      </c>
      <c r="D16" s="7">
        <v>1000</v>
      </c>
      <c r="E16" s="3" t="s">
        <v>25</v>
      </c>
      <c r="F16" s="9">
        <v>25000</v>
      </c>
      <c r="G16" s="26">
        <f t="shared" si="1"/>
        <v>25</v>
      </c>
    </row>
    <row r="17" spans="2:7" x14ac:dyDescent="0.25">
      <c r="B17" s="2" t="s">
        <v>33</v>
      </c>
      <c r="C17" s="3" t="s">
        <v>6</v>
      </c>
      <c r="D17" s="7">
        <v>1000</v>
      </c>
      <c r="E17" s="3" t="s">
        <v>25</v>
      </c>
      <c r="F17" s="9">
        <v>25000</v>
      </c>
      <c r="G17" s="26">
        <f t="shared" si="1"/>
        <v>25</v>
      </c>
    </row>
    <row r="18" spans="2:7" x14ac:dyDescent="0.25">
      <c r="B18" s="2" t="s">
        <v>34</v>
      </c>
      <c r="C18" s="3" t="s">
        <v>6</v>
      </c>
      <c r="D18" s="7">
        <v>1000</v>
      </c>
      <c r="E18" s="3" t="s">
        <v>25</v>
      </c>
      <c r="F18" s="9">
        <v>55000</v>
      </c>
      <c r="G18" s="26">
        <f t="shared" si="1"/>
        <v>55</v>
      </c>
    </row>
    <row r="19" spans="2:7" x14ac:dyDescent="0.25">
      <c r="B19" s="2" t="s">
        <v>35</v>
      </c>
      <c r="C19" s="3" t="s">
        <v>23</v>
      </c>
      <c r="D19" s="7">
        <v>1000</v>
      </c>
      <c r="E19" s="3" t="s">
        <v>24</v>
      </c>
      <c r="F19" s="9">
        <v>7384</v>
      </c>
      <c r="G19" s="26">
        <f t="shared" si="1"/>
        <v>7.3840000000000003</v>
      </c>
    </row>
    <row r="20" spans="2:7" x14ac:dyDescent="0.25">
      <c r="B20" s="2" t="s">
        <v>36</v>
      </c>
      <c r="C20" s="3" t="s">
        <v>6</v>
      </c>
      <c r="D20" s="7">
        <v>1000</v>
      </c>
      <c r="E20" s="3" t="s">
        <v>25</v>
      </c>
      <c r="F20" s="9">
        <v>2500</v>
      </c>
      <c r="G20" s="26">
        <f t="shared" si="1"/>
        <v>2.5</v>
      </c>
    </row>
    <row r="21" spans="2:7" x14ac:dyDescent="0.25">
      <c r="B21" s="2" t="s">
        <v>37</v>
      </c>
      <c r="C21" s="3" t="s">
        <v>6</v>
      </c>
      <c r="D21" s="7">
        <v>1000</v>
      </c>
      <c r="E21" s="3" t="s">
        <v>25</v>
      </c>
      <c r="F21" s="9">
        <v>13180</v>
      </c>
      <c r="G21" s="26">
        <f t="shared" si="1"/>
        <v>13.18</v>
      </c>
    </row>
    <row r="22" spans="2:7" x14ac:dyDescent="0.25">
      <c r="B22" s="2" t="s">
        <v>38</v>
      </c>
      <c r="C22" s="3" t="s">
        <v>6</v>
      </c>
      <c r="D22" s="7">
        <v>1000</v>
      </c>
      <c r="E22" s="3" t="s">
        <v>25</v>
      </c>
      <c r="F22" s="9">
        <v>8700</v>
      </c>
      <c r="G22" s="26">
        <f t="shared" si="1"/>
        <v>8.6999999999999993</v>
      </c>
    </row>
    <row r="23" spans="2:7" x14ac:dyDescent="0.25">
      <c r="B23" s="2" t="s">
        <v>39</v>
      </c>
      <c r="C23" s="3" t="s">
        <v>6</v>
      </c>
      <c r="D23" s="7">
        <v>1000</v>
      </c>
      <c r="E23" s="3" t="s">
        <v>25</v>
      </c>
      <c r="F23" s="9">
        <v>45950</v>
      </c>
      <c r="G23" s="26">
        <f t="shared" si="1"/>
        <v>45.95</v>
      </c>
    </row>
    <row r="24" spans="2:7" x14ac:dyDescent="0.25">
      <c r="B24" s="2"/>
      <c r="C24" s="3"/>
      <c r="D24" s="7"/>
      <c r="E24" s="3"/>
      <c r="F24" s="9"/>
      <c r="G24" s="8" t="str">
        <f t="shared" si="0"/>
        <v xml:space="preserve"> </v>
      </c>
    </row>
    <row r="25" spans="2:7" x14ac:dyDescent="0.25">
      <c r="B25" s="2"/>
      <c r="C25" s="3"/>
      <c r="D25" s="7"/>
      <c r="E25" s="3"/>
      <c r="F25" s="9"/>
      <c r="G25" s="8" t="str">
        <f t="shared" si="0"/>
        <v xml:space="preserve"> </v>
      </c>
    </row>
    <row r="26" spans="2:7" x14ac:dyDescent="0.25">
      <c r="B26" s="2"/>
      <c r="C26" s="3"/>
      <c r="D26" s="7"/>
      <c r="E26" s="3"/>
      <c r="F26" s="9"/>
      <c r="G26" s="8" t="str">
        <f t="shared" si="0"/>
        <v xml:space="preserve"> </v>
      </c>
    </row>
    <row r="27" spans="2:7" x14ac:dyDescent="0.25">
      <c r="B27" s="2"/>
      <c r="C27" s="3"/>
      <c r="D27" s="7"/>
      <c r="E27" s="3"/>
      <c r="F27" s="9"/>
      <c r="G27" s="8" t="str">
        <f t="shared" si="0"/>
        <v xml:space="preserve"> </v>
      </c>
    </row>
    <row r="28" spans="2:7" x14ac:dyDescent="0.25">
      <c r="B28" s="2"/>
      <c r="C28" s="3"/>
      <c r="D28" s="7"/>
      <c r="E28" s="3"/>
      <c r="F28" s="9"/>
      <c r="G28" s="8" t="str">
        <f t="shared" si="0"/>
        <v xml:space="preserve"> </v>
      </c>
    </row>
    <row r="29" spans="2:7" x14ac:dyDescent="0.25">
      <c r="B29" s="2"/>
      <c r="C29" s="3"/>
      <c r="D29" s="7"/>
      <c r="E29" s="3"/>
      <c r="F29" s="9"/>
      <c r="G29" s="8" t="str">
        <f t="shared" si="0"/>
        <v xml:space="preserve"> </v>
      </c>
    </row>
    <row r="30" spans="2:7" x14ac:dyDescent="0.25">
      <c r="B30" s="2"/>
      <c r="C30" s="3"/>
      <c r="D30" s="7"/>
      <c r="E30" s="3"/>
      <c r="F30" s="9"/>
      <c r="G30" s="8" t="str">
        <f t="shared" si="0"/>
        <v xml:space="preserve"> </v>
      </c>
    </row>
    <row r="31" spans="2:7" x14ac:dyDescent="0.25">
      <c r="B31" s="2"/>
      <c r="C31" s="3"/>
      <c r="D31" s="7"/>
      <c r="E31" s="3"/>
      <c r="F31" s="9"/>
      <c r="G31" s="8" t="str">
        <f t="shared" si="0"/>
        <v xml:space="preserve"> </v>
      </c>
    </row>
    <row r="32" spans="2:7" x14ac:dyDescent="0.25">
      <c r="B32" s="2"/>
      <c r="C32" s="3"/>
      <c r="D32" s="7"/>
      <c r="E32" s="3"/>
      <c r="F32" s="9"/>
      <c r="G32" s="8" t="str">
        <f t="shared" si="0"/>
        <v xml:space="preserve"> </v>
      </c>
    </row>
    <row r="33" spans="2:7" x14ac:dyDescent="0.25">
      <c r="B33" s="2"/>
      <c r="C33" s="3"/>
      <c r="D33" s="7"/>
      <c r="E33" s="3"/>
      <c r="F33" s="9"/>
      <c r="G33" s="8" t="str">
        <f t="shared" ref="G33:G50" si="2">IF(ISBLANK(D33)," ",F33/D33)</f>
        <v xml:space="preserve"> </v>
      </c>
    </row>
    <row r="34" spans="2:7" x14ac:dyDescent="0.25">
      <c r="B34" s="2"/>
      <c r="C34" s="3"/>
      <c r="D34" s="7"/>
      <c r="E34" s="3"/>
      <c r="F34" s="9"/>
      <c r="G34" s="8" t="str">
        <f t="shared" si="2"/>
        <v xml:space="preserve"> </v>
      </c>
    </row>
    <row r="35" spans="2:7" x14ac:dyDescent="0.25">
      <c r="B35" s="2"/>
      <c r="C35" s="3"/>
      <c r="D35" s="7"/>
      <c r="E35" s="3"/>
      <c r="F35" s="9"/>
      <c r="G35" s="8" t="str">
        <f t="shared" ref="G35:G41" si="3">IF(ISBLANK(D35)," ",F35/D35)</f>
        <v xml:space="preserve"> </v>
      </c>
    </row>
    <row r="36" spans="2:7" x14ac:dyDescent="0.25">
      <c r="B36" s="2"/>
      <c r="C36" s="3"/>
      <c r="D36" s="7"/>
      <c r="E36" s="3"/>
      <c r="F36" s="9"/>
      <c r="G36" s="8" t="str">
        <f t="shared" si="3"/>
        <v xml:space="preserve"> </v>
      </c>
    </row>
    <row r="37" spans="2:7" x14ac:dyDescent="0.25">
      <c r="B37" s="2"/>
      <c r="C37" s="3"/>
      <c r="D37" s="7"/>
      <c r="E37" s="3"/>
      <c r="F37" s="9"/>
      <c r="G37" s="8" t="str">
        <f t="shared" si="3"/>
        <v xml:space="preserve"> </v>
      </c>
    </row>
    <row r="38" spans="2:7" x14ac:dyDescent="0.25">
      <c r="B38" s="2"/>
      <c r="C38" s="3"/>
      <c r="D38" s="7"/>
      <c r="E38" s="3"/>
      <c r="F38" s="9"/>
      <c r="G38" s="8" t="str">
        <f t="shared" si="3"/>
        <v xml:space="preserve"> </v>
      </c>
    </row>
    <row r="39" spans="2:7" x14ac:dyDescent="0.25">
      <c r="B39" s="2"/>
      <c r="C39" s="3"/>
      <c r="D39" s="7"/>
      <c r="E39" s="3"/>
      <c r="F39" s="9"/>
      <c r="G39" s="8" t="str">
        <f t="shared" si="3"/>
        <v xml:space="preserve"> </v>
      </c>
    </row>
    <row r="40" spans="2:7" x14ac:dyDescent="0.25">
      <c r="B40" s="2"/>
      <c r="C40" s="3"/>
      <c r="D40" s="7"/>
      <c r="E40" s="3"/>
      <c r="F40" s="9"/>
      <c r="G40" s="8" t="str">
        <f t="shared" si="3"/>
        <v xml:space="preserve"> </v>
      </c>
    </row>
    <row r="41" spans="2:7" x14ac:dyDescent="0.25">
      <c r="B41" s="2"/>
      <c r="C41" s="3"/>
      <c r="D41" s="7"/>
      <c r="E41" s="3"/>
      <c r="F41" s="9"/>
      <c r="G41" s="8" t="str">
        <f t="shared" si="3"/>
        <v xml:space="preserve"> </v>
      </c>
    </row>
    <row r="42" spans="2:7" x14ac:dyDescent="0.25">
      <c r="B42" s="2"/>
      <c r="C42" s="3"/>
      <c r="D42" s="7"/>
      <c r="E42" s="3"/>
      <c r="F42" s="9"/>
      <c r="G42" s="8" t="str">
        <f t="shared" si="2"/>
        <v xml:space="preserve"> </v>
      </c>
    </row>
    <row r="43" spans="2:7" x14ac:dyDescent="0.25">
      <c r="B43" s="2"/>
      <c r="C43" s="3"/>
      <c r="D43" s="7"/>
      <c r="E43" s="3"/>
      <c r="F43" s="9"/>
      <c r="G43" s="8" t="str">
        <f t="shared" si="2"/>
        <v xml:space="preserve"> </v>
      </c>
    </row>
    <row r="44" spans="2:7" x14ac:dyDescent="0.25">
      <c r="B44" s="2"/>
      <c r="C44" s="3"/>
      <c r="D44" s="7"/>
      <c r="E44" s="3"/>
      <c r="F44" s="9"/>
      <c r="G44" s="8" t="str">
        <f t="shared" si="2"/>
        <v xml:space="preserve"> </v>
      </c>
    </row>
    <row r="45" spans="2:7" x14ac:dyDescent="0.25">
      <c r="B45" s="2"/>
      <c r="C45" s="3"/>
      <c r="D45" s="7"/>
      <c r="E45" s="3"/>
      <c r="F45" s="9"/>
      <c r="G45" s="8" t="str">
        <f t="shared" si="2"/>
        <v xml:space="preserve"> </v>
      </c>
    </row>
    <row r="46" spans="2:7" x14ac:dyDescent="0.25">
      <c r="B46" s="2"/>
      <c r="C46" s="3"/>
      <c r="D46" s="7"/>
      <c r="E46" s="3"/>
      <c r="F46" s="9"/>
      <c r="G46" s="8" t="str">
        <f t="shared" si="2"/>
        <v xml:space="preserve"> </v>
      </c>
    </row>
    <row r="47" spans="2:7" x14ac:dyDescent="0.25">
      <c r="B47" s="2"/>
      <c r="C47" s="3"/>
      <c r="D47" s="7"/>
      <c r="E47" s="3"/>
      <c r="F47" s="9"/>
      <c r="G47" s="8" t="str">
        <f t="shared" si="2"/>
        <v xml:space="preserve"> </v>
      </c>
    </row>
    <row r="48" spans="2:7" x14ac:dyDescent="0.25">
      <c r="B48" s="2"/>
      <c r="C48" s="3"/>
      <c r="D48" s="7"/>
      <c r="E48" s="3"/>
      <c r="F48" s="9"/>
      <c r="G48" s="8" t="str">
        <f t="shared" si="2"/>
        <v xml:space="preserve"> </v>
      </c>
    </row>
    <row r="49" spans="2:7" x14ac:dyDescent="0.25">
      <c r="B49" s="2"/>
      <c r="C49" s="3"/>
      <c r="D49" s="7"/>
      <c r="E49" s="3"/>
      <c r="F49" s="9"/>
      <c r="G49" s="8" t="str">
        <f t="shared" si="2"/>
        <v xml:space="preserve"> </v>
      </c>
    </row>
    <row r="50" spans="2:7" x14ac:dyDescent="0.25">
      <c r="B50" s="2"/>
      <c r="C50" s="3"/>
      <c r="D50" s="7"/>
      <c r="E50" s="3"/>
      <c r="F50" s="9"/>
      <c r="G50" s="8" t="str">
        <f t="shared" si="2"/>
        <v xml:space="preserve"> 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30FFE-2BC1-43EE-B2D0-32443D2536C8}">
  <dimension ref="B2:F20"/>
  <sheetViews>
    <sheetView showGridLines="0" tabSelected="1" topLeftCell="A4" workbookViewId="0">
      <selection activeCell="F24" sqref="F24"/>
    </sheetView>
  </sheetViews>
  <sheetFormatPr baseColWidth="10" defaultRowHeight="15" x14ac:dyDescent="0.25"/>
  <cols>
    <col min="2" max="2" width="34.5703125" bestFit="1" customWidth="1"/>
    <col min="3" max="3" width="14.140625" style="1" bestFit="1" customWidth="1"/>
    <col min="4" max="4" width="11.7109375" style="1" bestFit="1" customWidth="1"/>
    <col min="5" max="5" width="17.7109375" customWidth="1"/>
    <col min="6" max="6" width="24.7109375" bestFit="1" customWidth="1"/>
    <col min="7" max="7" width="4.5703125" customWidth="1"/>
  </cols>
  <sheetData>
    <row r="2" spans="2:6" ht="28.5" x14ac:dyDescent="0.45">
      <c r="B2" s="10" t="s">
        <v>13</v>
      </c>
      <c r="C2" s="34" t="s">
        <v>26</v>
      </c>
      <c r="D2" s="35"/>
      <c r="E2" s="35"/>
      <c r="F2" s="36"/>
    </row>
    <row r="5" spans="2:6" ht="69.75" x14ac:dyDescent="0.25">
      <c r="B5" s="5" t="s">
        <v>0</v>
      </c>
      <c r="C5" s="5" t="s">
        <v>5</v>
      </c>
      <c r="D5" s="5" t="s">
        <v>1</v>
      </c>
      <c r="E5" s="6" t="s">
        <v>12</v>
      </c>
      <c r="F5" s="6" t="s">
        <v>10</v>
      </c>
    </row>
    <row r="7" spans="2:6" x14ac:dyDescent="0.25">
      <c r="B7" s="2" t="s">
        <v>18</v>
      </c>
      <c r="C7" s="13">
        <v>2500</v>
      </c>
      <c r="D7" s="28" t="str">
        <f>IF(ISBLANK(B7)," ",_xlfn.XLOOKUP(B7,'Costos Materia Prima'!$B$6:$B$50,'Costos Materia Prima'!$E$6:$E$50," ",0,1))</f>
        <v>ml</v>
      </c>
      <c r="E7" s="27">
        <f>_xlfn.XLOOKUP(B7,'Costos Materia Prima'!$B$6:$B$50,'Costos Materia Prima'!$G$6:$G$50," ",0,1)</f>
        <v>2.5</v>
      </c>
      <c r="F7" s="27">
        <f>IF(ISBLANK(C7)," ",E7*C7)</f>
        <v>6250</v>
      </c>
    </row>
    <row r="8" spans="2:6" x14ac:dyDescent="0.25">
      <c r="B8" s="2" t="s">
        <v>19</v>
      </c>
      <c r="C8" s="13">
        <v>1000</v>
      </c>
      <c r="D8" s="28" t="str">
        <f>IF(ISBLANK(B8)," ",_xlfn.XLOOKUP(B8,'Costos Materia Prima'!$B$6:$B$50,'Costos Materia Prima'!$E$6:$E$50," ",0,1))</f>
        <v>gramos</v>
      </c>
      <c r="E8" s="27">
        <f>_xlfn.XLOOKUP(B8,'Costos Materia Prima'!$B$6:$B$50,'Costos Materia Prima'!$G$6:$G$50," ",0,1)</f>
        <v>1.82</v>
      </c>
      <c r="F8" s="27">
        <f t="shared" ref="F8:F18" si="0">IF(ISBLANK(C8)," ",E8*C8)</f>
        <v>1820</v>
      </c>
    </row>
    <row r="9" spans="2:6" x14ac:dyDescent="0.25">
      <c r="B9" s="2" t="s">
        <v>20</v>
      </c>
      <c r="C9" s="13">
        <v>250</v>
      </c>
      <c r="D9" s="28" t="str">
        <f>IF(ISBLANK(B9)," ",_xlfn.XLOOKUP(B9,'Costos Materia Prima'!$B$6:$B$50,'Costos Materia Prima'!$E$6:$E$50," ",0,1))</f>
        <v>gramos</v>
      </c>
      <c r="E9" s="27">
        <f>_xlfn.XLOOKUP(B9,'Costos Materia Prima'!$B$6:$B$50,'Costos Materia Prima'!$G$6:$G$50," ",0,1)</f>
        <v>2.1</v>
      </c>
      <c r="F9" s="27">
        <f t="shared" si="0"/>
        <v>525</v>
      </c>
    </row>
    <row r="10" spans="2:6" x14ac:dyDescent="0.25">
      <c r="B10" s="2" t="s">
        <v>16</v>
      </c>
      <c r="C10" s="13">
        <v>12.5</v>
      </c>
      <c r="D10" s="28" t="str">
        <f>IF(ISBLANK(B10)," ",_xlfn.XLOOKUP(B10,'Costos Materia Prima'!$B$6:$B$50,'Costos Materia Prima'!$E$6:$E$50," ",0,1))</f>
        <v>gramos</v>
      </c>
      <c r="E10" s="27">
        <f>_xlfn.XLOOKUP(B10,'Costos Materia Prima'!$B$6:$B$50,'Costos Materia Prima'!$G$6:$G$50," ",0,1)</f>
        <v>0.53500000000000003</v>
      </c>
      <c r="F10" s="27">
        <f t="shared" si="0"/>
        <v>6.6875</v>
      </c>
    </row>
    <row r="11" spans="2:6" x14ac:dyDescent="0.25">
      <c r="B11" s="2" t="s">
        <v>21</v>
      </c>
      <c r="C11" s="13">
        <v>20</v>
      </c>
      <c r="D11" s="28" t="str">
        <f>IF(ISBLANK(B11)," ",_xlfn.XLOOKUP(B11,'Costos Materia Prima'!$B$6:$B$50,'Costos Materia Prima'!$E$6:$E$50," ",0,1))</f>
        <v>Unidad</v>
      </c>
      <c r="E11" s="27">
        <f>_xlfn.XLOOKUP(B11,'Costos Materia Prima'!$B$6:$B$50,'Costos Materia Prima'!$G$6:$G$50," ",0,1)</f>
        <v>300</v>
      </c>
      <c r="F11" s="27">
        <f t="shared" si="0"/>
        <v>6000</v>
      </c>
    </row>
    <row r="12" spans="2:6" x14ac:dyDescent="0.25">
      <c r="B12" s="2" t="s">
        <v>22</v>
      </c>
      <c r="C12" s="13">
        <v>250</v>
      </c>
      <c r="D12" s="28" t="str">
        <f>IF(ISBLANK(B12)," ",_xlfn.XLOOKUP(B12,'Costos Materia Prima'!$B$6:$B$50,'Costos Materia Prima'!$E$6:$E$50," ",0,1))</f>
        <v>gramos</v>
      </c>
      <c r="E12" s="27">
        <f>_xlfn.XLOOKUP(B12,'Costos Materia Prima'!$B$6:$B$50,'Costos Materia Prima'!$G$6:$G$50," ",0,1)</f>
        <v>6</v>
      </c>
      <c r="F12" s="27">
        <f t="shared" si="0"/>
        <v>1500</v>
      </c>
    </row>
    <row r="13" spans="2:6" x14ac:dyDescent="0.25">
      <c r="B13" s="2"/>
      <c r="C13" s="13"/>
      <c r="D13" s="28" t="str">
        <f>IF(ISBLANK(B13)," ",_xlfn.XLOOKUP(B13,'Costos Materia Prima'!$B$6:$B$50,'Costos Materia Prima'!$E$6:$E$50," ",0,1))</f>
        <v xml:space="preserve"> </v>
      </c>
      <c r="E13" s="27" t="str">
        <f>_xlfn.XLOOKUP(B13,'Costos Materia Prima'!$B$6:$B$50,'Costos Materia Prima'!$G$6:$G$50," ",0,1)</f>
        <v xml:space="preserve"> </v>
      </c>
      <c r="F13" s="27" t="str">
        <f t="shared" si="0"/>
        <v xml:space="preserve"> </v>
      </c>
    </row>
    <row r="14" spans="2:6" x14ac:dyDescent="0.25">
      <c r="B14" s="2"/>
      <c r="C14" s="13"/>
      <c r="D14" s="28" t="str">
        <f>IF(ISBLANK(B14)," ",_xlfn.XLOOKUP(B14,'Costos Materia Prima'!$B$6:$B$50,'Costos Materia Prima'!$E$6:$E$50," ",0,1))</f>
        <v xml:space="preserve"> </v>
      </c>
      <c r="E14" s="27" t="str">
        <f>_xlfn.XLOOKUP(B14,'Costos Materia Prima'!$B$6:$B$50,'Costos Materia Prima'!$G$6:$G$50," ",0,1)</f>
        <v xml:space="preserve"> </v>
      </c>
      <c r="F14" s="27" t="str">
        <f t="shared" si="0"/>
        <v xml:space="preserve"> </v>
      </c>
    </row>
    <row r="15" spans="2:6" x14ac:dyDescent="0.25">
      <c r="B15" s="2"/>
      <c r="C15" s="13"/>
      <c r="D15" s="28" t="str">
        <f>IF(ISBLANK(B15)," ",_xlfn.XLOOKUP(B15,'Costos Materia Prima'!$B$6:$B$50,'Costos Materia Prima'!$E$6:$E$50," ",0,1))</f>
        <v xml:space="preserve"> </v>
      </c>
      <c r="E15" s="27" t="str">
        <f>_xlfn.XLOOKUP(B15,'Costos Materia Prima'!$B$6:$B$50,'Costos Materia Prima'!$G$6:$G$50," ",0,1)</f>
        <v xml:space="preserve"> </v>
      </c>
      <c r="F15" s="27" t="str">
        <f t="shared" si="0"/>
        <v xml:space="preserve"> </v>
      </c>
    </row>
    <row r="16" spans="2:6" x14ac:dyDescent="0.25">
      <c r="B16" s="2"/>
      <c r="C16" s="13"/>
      <c r="D16" s="28" t="str">
        <f>IF(ISBLANK(B16)," ",_xlfn.XLOOKUP(B16,'Costos Materia Prima'!$B$6:$B$50,'Costos Materia Prima'!$E$6:$E$50," ",0,1))</f>
        <v xml:space="preserve"> </v>
      </c>
      <c r="E16" s="27" t="str">
        <f>_xlfn.XLOOKUP(B16,'Costos Materia Prima'!$B$6:$B$50,'Costos Materia Prima'!$G$6:$G$50," ",0,1)</f>
        <v xml:space="preserve"> </v>
      </c>
      <c r="F16" s="27" t="str">
        <f t="shared" si="0"/>
        <v xml:space="preserve"> </v>
      </c>
    </row>
    <row r="17" spans="2:6" x14ac:dyDescent="0.25">
      <c r="B17" s="2"/>
      <c r="C17" s="13"/>
      <c r="D17" s="28" t="str">
        <f>IF(ISBLANK(B17)," ",_xlfn.XLOOKUP(B17,'Costos Materia Prima'!$B$6:$B$50,'Costos Materia Prima'!$E$6:$E$50," ",0,1))</f>
        <v xml:space="preserve"> </v>
      </c>
      <c r="E17" s="27" t="str">
        <f>_xlfn.XLOOKUP(B17,'Costos Materia Prima'!$B$6:$B$50,'Costos Materia Prima'!$G$6:$G$50," ",0,1)</f>
        <v xml:space="preserve"> </v>
      </c>
      <c r="F17" s="27" t="str">
        <f t="shared" si="0"/>
        <v xml:space="preserve"> </v>
      </c>
    </row>
    <row r="18" spans="2:6" x14ac:dyDescent="0.25">
      <c r="B18" s="2"/>
      <c r="C18" s="13"/>
      <c r="D18" s="28" t="str">
        <f>IF(ISBLANK(B18)," ",_xlfn.XLOOKUP(B18,'Costos Materia Prima'!$B$6:$B$50,'Costos Materia Prima'!$E$6:$E$50," ",0,1))</f>
        <v xml:space="preserve"> </v>
      </c>
      <c r="E18" s="27" t="str">
        <f>_xlfn.XLOOKUP(B18,'Costos Materia Prima'!$B$6:$B$50,'Costos Materia Prima'!$G$6:$G$50," ",0,1)</f>
        <v xml:space="preserve"> </v>
      </c>
      <c r="F18" s="27" t="str">
        <f t="shared" si="0"/>
        <v xml:space="preserve"> </v>
      </c>
    </row>
    <row r="19" spans="2:6" s="12" customFormat="1" ht="28.5" x14ac:dyDescent="0.45">
      <c r="C19" s="31" t="s">
        <v>27</v>
      </c>
      <c r="D19" s="32"/>
      <c r="E19" s="33"/>
      <c r="F19" s="39">
        <f>SUM(F7:F18)</f>
        <v>16101.6875</v>
      </c>
    </row>
    <row r="20" spans="2:6" ht="28.5" x14ac:dyDescent="0.45">
      <c r="C20" s="31" t="s">
        <v>17</v>
      </c>
      <c r="D20" s="32"/>
      <c r="E20" s="33"/>
      <c r="F20" s="39">
        <f>F19/100</f>
        <v>161.016875</v>
      </c>
    </row>
  </sheetData>
  <mergeCells count="3">
    <mergeCell ref="C19:E19"/>
    <mergeCell ref="C2:F2"/>
    <mergeCell ref="C20:E2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5DDDB-154C-4B17-8D7F-AD626371DA24}">
  <dimension ref="B2:J25"/>
  <sheetViews>
    <sheetView showGridLines="0" workbookViewId="0">
      <selection activeCell="I4" sqref="I4:J4"/>
    </sheetView>
  </sheetViews>
  <sheetFormatPr baseColWidth="10" defaultRowHeight="15" x14ac:dyDescent="0.25"/>
  <cols>
    <col min="2" max="2" width="34.5703125" bestFit="1" customWidth="1"/>
    <col min="3" max="3" width="14.140625" style="1" bestFit="1" customWidth="1"/>
    <col min="4" max="4" width="11.7109375" style="1" bestFit="1" customWidth="1"/>
    <col min="5" max="5" width="17.7109375" customWidth="1"/>
    <col min="6" max="6" width="24.7109375" bestFit="1" customWidth="1"/>
    <col min="7" max="7" width="4.5703125" customWidth="1"/>
    <col min="8" max="8" width="29.42578125" bestFit="1" customWidth="1"/>
  </cols>
  <sheetData>
    <row r="2" spans="2:10" ht="28.5" x14ac:dyDescent="0.45">
      <c r="B2" s="10" t="s">
        <v>13</v>
      </c>
      <c r="C2" s="34" t="s">
        <v>40</v>
      </c>
      <c r="D2" s="35"/>
      <c r="E2" s="35"/>
      <c r="F2" s="36"/>
      <c r="H2" s="11" t="s">
        <v>14</v>
      </c>
      <c r="I2" s="37">
        <v>12000</v>
      </c>
      <c r="J2" s="38"/>
    </row>
    <row r="3" spans="2:10" x14ac:dyDescent="0.25">
      <c r="H3" s="1"/>
    </row>
    <row r="4" spans="2:10" ht="28.5" x14ac:dyDescent="0.45">
      <c r="H4" s="11" t="s">
        <v>15</v>
      </c>
      <c r="I4" s="40">
        <f>IF(ISBLANK(I2)," ",(I2-F23)/I2)</f>
        <v>0.76475236111111111</v>
      </c>
      <c r="J4" s="41"/>
    </row>
    <row r="5" spans="2:10" ht="69.75" x14ac:dyDescent="0.25">
      <c r="B5" s="5" t="s">
        <v>0</v>
      </c>
      <c r="C5" s="5" t="s">
        <v>5</v>
      </c>
      <c r="D5" s="5" t="s">
        <v>1</v>
      </c>
      <c r="E5" s="6" t="s">
        <v>12</v>
      </c>
      <c r="F5" s="6" t="s">
        <v>10</v>
      </c>
    </row>
    <row r="7" spans="2:10" x14ac:dyDescent="0.25">
      <c r="B7" s="2" t="s">
        <v>28</v>
      </c>
      <c r="C7" s="7">
        <v>1000</v>
      </c>
      <c r="D7" s="28" t="str">
        <f>IF(ISBLANK(B7)," ",_xlfn.XLOOKUP(B7,'Costos Materia Prima'!$B$6:$B$50,'Costos Materia Prima'!$E$6:$E$50," ",0,1))</f>
        <v>ml</v>
      </c>
      <c r="E7" s="27">
        <f>_xlfn.XLOOKUP(B7,'Costos Materia Prima'!$B$6:$B$50,'Costos Materia Prima'!$G$6:$G$50," ",0,1)</f>
        <v>4</v>
      </c>
      <c r="F7" s="27">
        <f>IF(ISBLANK(C7)," ",E7*C7)</f>
        <v>4000</v>
      </c>
    </row>
    <row r="8" spans="2:10" x14ac:dyDescent="0.25">
      <c r="B8" s="2" t="s">
        <v>29</v>
      </c>
      <c r="C8" s="7">
        <v>500</v>
      </c>
      <c r="D8" s="28" t="str">
        <f>IF(ISBLANK(B8)," ",_xlfn.XLOOKUP(B8,'Costos Materia Prima'!$B$6:$B$50,'Costos Materia Prima'!$E$6:$E$50," ",0,1))</f>
        <v>gramos</v>
      </c>
      <c r="E8" s="27">
        <f>_xlfn.XLOOKUP(B8,'Costos Materia Prima'!$B$6:$B$50,'Costos Materia Prima'!$G$6:$G$50," ",0,1)</f>
        <v>18</v>
      </c>
      <c r="F8" s="27">
        <f t="shared" ref="F8:F21" si="0">IF(ISBLANK(C8)," ",E8*C8)</f>
        <v>9000</v>
      </c>
    </row>
    <row r="9" spans="2:10" x14ac:dyDescent="0.25">
      <c r="B9" s="2" t="s">
        <v>30</v>
      </c>
      <c r="C9" s="7">
        <v>60</v>
      </c>
      <c r="D9" s="28" t="str">
        <f>IF(ISBLANK(B9)," ",_xlfn.XLOOKUP(B9,'Costos Materia Prima'!$B$6:$B$50,'Costos Materia Prima'!$E$6:$E$50," ",0,1))</f>
        <v>gramos</v>
      </c>
      <c r="E9" s="27">
        <f>_xlfn.XLOOKUP(B9,'Costos Materia Prima'!$B$6:$B$50,'Costos Materia Prima'!$G$6:$G$50," ",0,1)</f>
        <v>5.9</v>
      </c>
      <c r="F9" s="27">
        <f t="shared" si="0"/>
        <v>354</v>
      </c>
    </row>
    <row r="10" spans="2:10" x14ac:dyDescent="0.25">
      <c r="B10" s="2" t="s">
        <v>18</v>
      </c>
      <c r="C10" s="7">
        <v>250</v>
      </c>
      <c r="D10" s="28" t="str">
        <f>IF(ISBLANK(B10)," ",_xlfn.XLOOKUP(B10,'Costos Materia Prima'!$B$6:$B$50,'Costos Materia Prima'!$E$6:$E$50," ",0,1))</f>
        <v>ml</v>
      </c>
      <c r="E10" s="27">
        <f>_xlfn.XLOOKUP(B10,'Costos Materia Prima'!$B$6:$B$50,'Costos Materia Prima'!$G$6:$G$50," ",0,1)</f>
        <v>2.5</v>
      </c>
      <c r="F10" s="27">
        <f t="shared" si="0"/>
        <v>625</v>
      </c>
    </row>
    <row r="11" spans="2:10" x14ac:dyDescent="0.25">
      <c r="B11" s="2" t="s">
        <v>31</v>
      </c>
      <c r="C11" s="7">
        <v>2000</v>
      </c>
      <c r="D11" s="28" t="str">
        <f>IF(ISBLANK(B11)," ",_xlfn.XLOOKUP(B11,'Costos Materia Prima'!$B$6:$B$50,'Costos Materia Prima'!$E$6:$E$50," ",0,1))</f>
        <v>gramos</v>
      </c>
      <c r="E11" s="27">
        <f>_xlfn.XLOOKUP(B11,'Costos Materia Prima'!$B$6:$B$50,'Costos Materia Prima'!$G$6:$G$50," ",0,1)</f>
        <v>13</v>
      </c>
      <c r="F11" s="27">
        <f t="shared" si="0"/>
        <v>26000</v>
      </c>
    </row>
    <row r="12" spans="2:10" x14ac:dyDescent="0.25">
      <c r="B12" s="2" t="s">
        <v>16</v>
      </c>
      <c r="C12" s="7">
        <v>4</v>
      </c>
      <c r="D12" s="28" t="str">
        <f>IF(ISBLANK(B12)," ",_xlfn.XLOOKUP(B12,'Costos Materia Prima'!$B$6:$B$50,'Costos Materia Prima'!$E$6:$E$50," ",0,1))</f>
        <v>gramos</v>
      </c>
      <c r="E12" s="27">
        <f>_xlfn.XLOOKUP(B12,'Costos Materia Prima'!$B$6:$B$50,'Costos Materia Prima'!$G$6:$G$50," ",0,1)</f>
        <v>0.53500000000000003</v>
      </c>
      <c r="F12" s="27">
        <f t="shared" si="0"/>
        <v>2.14</v>
      </c>
    </row>
    <row r="13" spans="2:10" x14ac:dyDescent="0.25">
      <c r="B13" s="2" t="s">
        <v>32</v>
      </c>
      <c r="C13" s="7">
        <v>4</v>
      </c>
      <c r="D13" s="28" t="str">
        <f>IF(ISBLANK(B13)," ",_xlfn.XLOOKUP(B13,'Costos Materia Prima'!$B$6:$B$50,'Costos Materia Prima'!$E$6:$E$50," ",0,1))</f>
        <v>gramos</v>
      </c>
      <c r="E13" s="27">
        <f>_xlfn.XLOOKUP(B13,'Costos Materia Prima'!$B$6:$B$50,'Costos Materia Prima'!$G$6:$G$50," ",0,1)</f>
        <v>25</v>
      </c>
      <c r="F13" s="27">
        <f t="shared" si="0"/>
        <v>100</v>
      </c>
    </row>
    <row r="14" spans="2:10" x14ac:dyDescent="0.25">
      <c r="B14" s="2" t="s">
        <v>33</v>
      </c>
      <c r="C14" s="7">
        <v>4</v>
      </c>
      <c r="D14" s="28" t="str">
        <f>IF(ISBLANK(B14)," ",_xlfn.XLOOKUP(B14,'Costos Materia Prima'!$B$6:$B$50,'Costos Materia Prima'!$E$6:$E$50," ",0,1))</f>
        <v>gramos</v>
      </c>
      <c r="E14" s="27">
        <f>_xlfn.XLOOKUP(B14,'Costos Materia Prima'!$B$6:$B$50,'Costos Materia Prima'!$G$6:$G$50," ",0,1)</f>
        <v>25</v>
      </c>
      <c r="F14" s="27">
        <f t="shared" si="0"/>
        <v>100</v>
      </c>
    </row>
    <row r="15" spans="2:10" x14ac:dyDescent="0.25">
      <c r="B15" s="2" t="s">
        <v>34</v>
      </c>
      <c r="C15" s="7">
        <v>4</v>
      </c>
      <c r="D15" s="28" t="str">
        <f>IF(ISBLANK(B15)," ",_xlfn.XLOOKUP(B15,'Costos Materia Prima'!$B$6:$B$50,'Costos Materia Prima'!$E$6:$E$50," ",0,1))</f>
        <v>gramos</v>
      </c>
      <c r="E15" s="27">
        <f>_xlfn.XLOOKUP(B15,'Costos Materia Prima'!$B$6:$B$50,'Costos Materia Prima'!$G$6:$G$50," ",0,1)</f>
        <v>55</v>
      </c>
      <c r="F15" s="27">
        <f t="shared" si="0"/>
        <v>220</v>
      </c>
    </row>
    <row r="16" spans="2:10" x14ac:dyDescent="0.25">
      <c r="B16" s="29" t="s">
        <v>35</v>
      </c>
      <c r="C16" s="30">
        <v>60</v>
      </c>
      <c r="D16" s="28" t="str">
        <f>IF(ISBLANK(B16)," ",_xlfn.XLOOKUP(B16,'Costos Materia Prima'!$B$6:$B$50,'Costos Materia Prima'!$E$6:$E$50," ",0,1))</f>
        <v>ml</v>
      </c>
      <c r="E16" s="27">
        <f>_xlfn.XLOOKUP(B16,'Costos Materia Prima'!$B$6:$B$50,'Costos Materia Prima'!$G$6:$G$50," ",0,1)</f>
        <v>7.3840000000000003</v>
      </c>
      <c r="F16" s="27">
        <f t="shared" si="0"/>
        <v>443.04</v>
      </c>
    </row>
    <row r="17" spans="2:6" x14ac:dyDescent="0.25">
      <c r="B17" s="29" t="s">
        <v>36</v>
      </c>
      <c r="C17" s="30">
        <v>250</v>
      </c>
      <c r="D17" s="28" t="str">
        <f>IF(ISBLANK(B17)," ",_xlfn.XLOOKUP(B17,'Costos Materia Prima'!$B$6:$B$50,'Costos Materia Prima'!$E$6:$E$50," ",0,1))</f>
        <v>gramos</v>
      </c>
      <c r="E17" s="27">
        <f>_xlfn.XLOOKUP(B17,'Costos Materia Prima'!$B$6:$B$50,'Costos Materia Prima'!$G$6:$G$50," ",0,1)</f>
        <v>2.5</v>
      </c>
      <c r="F17" s="27">
        <f t="shared" si="0"/>
        <v>625</v>
      </c>
    </row>
    <row r="18" spans="2:6" x14ac:dyDescent="0.25">
      <c r="B18" s="29" t="s">
        <v>37</v>
      </c>
      <c r="C18" s="30">
        <v>1000</v>
      </c>
      <c r="D18" s="28" t="str">
        <f>IF(ISBLANK(B18)," ",_xlfn.XLOOKUP(B18,'Costos Materia Prima'!$B$6:$B$50,'Costos Materia Prima'!$E$6:$E$50," ",0,1))</f>
        <v>gramos</v>
      </c>
      <c r="E18" s="27">
        <f>_xlfn.XLOOKUP(B18,'Costos Materia Prima'!$B$6:$B$50,'Costos Materia Prima'!$G$6:$G$50," ",0,1)</f>
        <v>13.18</v>
      </c>
      <c r="F18" s="27">
        <f t="shared" si="0"/>
        <v>13180</v>
      </c>
    </row>
    <row r="19" spans="2:6" x14ac:dyDescent="0.25">
      <c r="B19" s="29" t="s">
        <v>31</v>
      </c>
      <c r="C19" s="30">
        <v>1000</v>
      </c>
      <c r="D19" s="28" t="str">
        <f>IF(ISBLANK(B19)," ",_xlfn.XLOOKUP(B19,'Costos Materia Prima'!$B$6:$B$50,'Costos Materia Prima'!$E$6:$E$50," ",0,1))</f>
        <v>gramos</v>
      </c>
      <c r="E19" s="27">
        <f>_xlfn.XLOOKUP(B19,'Costos Materia Prima'!$B$6:$B$50,'Costos Materia Prima'!$G$6:$G$50," ",0,1)</f>
        <v>13</v>
      </c>
      <c r="F19" s="27">
        <f t="shared" si="0"/>
        <v>13000</v>
      </c>
    </row>
    <row r="20" spans="2:6" x14ac:dyDescent="0.25">
      <c r="B20" s="29" t="s">
        <v>16</v>
      </c>
      <c r="C20" s="30">
        <v>4</v>
      </c>
      <c r="D20" s="28" t="str">
        <f>IF(ISBLANK(B20)," ",_xlfn.XLOOKUP(B20,'Costos Materia Prima'!$B$6:$B$50,'Costos Materia Prima'!$E$6:$E$50," ",0,1))</f>
        <v>gramos</v>
      </c>
      <c r="E20" s="27">
        <f>_xlfn.XLOOKUP(B20,'Costos Materia Prima'!$B$6:$B$50,'Costos Materia Prima'!$G$6:$G$50," ",0,1)</f>
        <v>0.53500000000000003</v>
      </c>
      <c r="F20" s="27">
        <f t="shared" si="0"/>
        <v>2.14</v>
      </c>
    </row>
    <row r="21" spans="2:6" x14ac:dyDescent="0.25">
      <c r="B21" s="29" t="s">
        <v>32</v>
      </c>
      <c r="C21" s="30">
        <v>4</v>
      </c>
      <c r="D21" s="28" t="str">
        <f>IF(ISBLANK(B21)," ",_xlfn.XLOOKUP(B21,'Costos Materia Prima'!$B$6:$B$50,'Costos Materia Prima'!$E$6:$E$50," ",0,1))</f>
        <v>gramos</v>
      </c>
      <c r="E21" s="27">
        <f>_xlfn.XLOOKUP(B21,'Costos Materia Prima'!$B$6:$B$50,'Costos Materia Prima'!$G$6:$G$50," ",0,1)</f>
        <v>25</v>
      </c>
      <c r="F21" s="27">
        <f t="shared" si="0"/>
        <v>100</v>
      </c>
    </row>
    <row r="22" spans="2:6" s="12" customFormat="1" ht="28.5" x14ac:dyDescent="0.45">
      <c r="B22" s="12" t="s">
        <v>42</v>
      </c>
      <c r="C22" s="31" t="s">
        <v>45</v>
      </c>
      <c r="D22" s="32"/>
      <c r="E22" s="33"/>
      <c r="F22" s="39">
        <f>SUM(F7:F21)</f>
        <v>67751.319999999992</v>
      </c>
    </row>
    <row r="23" spans="2:6" ht="28.5" x14ac:dyDescent="0.45">
      <c r="C23" s="31" t="s">
        <v>44</v>
      </c>
      <c r="D23" s="32"/>
      <c r="E23" s="33"/>
      <c r="F23" s="39">
        <f>F22/24</f>
        <v>2822.9716666666664</v>
      </c>
    </row>
    <row r="24" spans="2:6" ht="28.5" x14ac:dyDescent="0.45">
      <c r="C24" s="31" t="s">
        <v>43</v>
      </c>
      <c r="D24" s="32"/>
      <c r="E24" s="33"/>
      <c r="F24" s="39">
        <f>'Receta Masa Crepes'!F20</f>
        <v>161.016875</v>
      </c>
    </row>
    <row r="25" spans="2:6" ht="28.5" x14ac:dyDescent="0.45">
      <c r="C25" s="31" t="s">
        <v>46</v>
      </c>
      <c r="D25" s="32"/>
      <c r="E25" s="33"/>
      <c r="F25" s="39">
        <f>F23+F24</f>
        <v>2983.9885416666662</v>
      </c>
    </row>
  </sheetData>
  <mergeCells count="7">
    <mergeCell ref="C24:E24"/>
    <mergeCell ref="C25:E25"/>
    <mergeCell ref="C2:F2"/>
    <mergeCell ref="I2:J2"/>
    <mergeCell ref="I4:J4"/>
    <mergeCell ref="C22:E22"/>
    <mergeCell ref="C23:E2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BE59C-CBE1-493A-913D-B4E0D3676F08}">
  <dimension ref="B2:J12"/>
  <sheetViews>
    <sheetView showGridLines="0" workbookViewId="0">
      <selection activeCell="I4" sqref="I4:J4"/>
    </sheetView>
  </sheetViews>
  <sheetFormatPr baseColWidth="10" defaultRowHeight="15" x14ac:dyDescent="0.25"/>
  <cols>
    <col min="2" max="2" width="34.5703125" bestFit="1" customWidth="1"/>
    <col min="3" max="3" width="14.140625" style="1" bestFit="1" customWidth="1"/>
    <col min="4" max="4" width="11.7109375" style="1" bestFit="1" customWidth="1"/>
    <col min="5" max="5" width="17.7109375" customWidth="1"/>
    <col min="6" max="6" width="24.7109375" bestFit="1" customWidth="1"/>
    <col min="7" max="7" width="4.5703125" customWidth="1"/>
    <col min="8" max="8" width="29.42578125" bestFit="1" customWidth="1"/>
  </cols>
  <sheetData>
    <row r="2" spans="2:10" ht="28.5" x14ac:dyDescent="0.45">
      <c r="B2" s="10" t="s">
        <v>13</v>
      </c>
      <c r="C2" s="34" t="s">
        <v>41</v>
      </c>
      <c r="D2" s="35"/>
      <c r="E2" s="35"/>
      <c r="F2" s="36"/>
      <c r="H2" s="11" t="s">
        <v>14</v>
      </c>
      <c r="I2" s="37">
        <v>12000</v>
      </c>
      <c r="J2" s="38"/>
    </row>
    <row r="3" spans="2:10" x14ac:dyDescent="0.25">
      <c r="H3" s="1"/>
    </row>
    <row r="4" spans="2:10" ht="28.5" x14ac:dyDescent="0.45">
      <c r="H4" s="11" t="s">
        <v>15</v>
      </c>
      <c r="I4" s="40">
        <f>IF(ISBLANK(I2)," ",(I2-F10)/I2)</f>
        <v>0.76795138888888881</v>
      </c>
      <c r="J4" s="41"/>
    </row>
    <row r="5" spans="2:10" ht="69.75" x14ac:dyDescent="0.25">
      <c r="B5" s="5" t="s">
        <v>0</v>
      </c>
      <c r="C5" s="5" t="s">
        <v>5</v>
      </c>
      <c r="D5" s="5" t="s">
        <v>1</v>
      </c>
      <c r="E5" s="6" t="s">
        <v>12</v>
      </c>
      <c r="F5" s="6" t="s">
        <v>10</v>
      </c>
    </row>
    <row r="7" spans="2:10" x14ac:dyDescent="0.25">
      <c r="B7" s="2" t="s">
        <v>38</v>
      </c>
      <c r="C7" s="7">
        <v>2400</v>
      </c>
      <c r="D7" s="28" t="str">
        <f>IF(ISBLANK(B7)," ",_xlfn.XLOOKUP(B7,'Costos Materia Prima'!$B$6:$B$50,'Costos Materia Prima'!$E$6:$E$50," ",0,1))</f>
        <v>gramos</v>
      </c>
      <c r="E7" s="27">
        <f>_xlfn.XLOOKUP(B7,'Costos Materia Prima'!$B$6:$B$50,'Costos Materia Prima'!$G$6:$G$50," ",0,1)</f>
        <v>8.6999999999999993</v>
      </c>
      <c r="F7" s="27">
        <f>IF(ISBLANK(C7)," ",E7*C7)</f>
        <v>20880</v>
      </c>
    </row>
    <row r="8" spans="2:10" x14ac:dyDescent="0.25">
      <c r="B8" s="2" t="s">
        <v>39</v>
      </c>
      <c r="C8" s="7">
        <v>1000</v>
      </c>
      <c r="D8" s="28" t="str">
        <f>IF(ISBLANK(B8)," ",_xlfn.XLOOKUP(B8,'Costos Materia Prima'!$B$6:$B$50,'Costos Materia Prima'!$E$6:$E$50," ",0,1))</f>
        <v>gramos</v>
      </c>
      <c r="E8" s="27">
        <f>_xlfn.XLOOKUP(B8,'Costos Materia Prima'!$B$6:$B$50,'Costos Materia Prima'!$G$6:$G$50," ",0,1)</f>
        <v>45.95</v>
      </c>
      <c r="F8" s="27">
        <f t="shared" ref="F8" si="0">IF(ISBLANK(C8)," ",E8*C8)</f>
        <v>45950</v>
      </c>
    </row>
    <row r="9" spans="2:10" s="12" customFormat="1" ht="28.5" x14ac:dyDescent="0.45">
      <c r="B9" s="12" t="s">
        <v>42</v>
      </c>
      <c r="C9" s="31" t="s">
        <v>11</v>
      </c>
      <c r="D9" s="32"/>
      <c r="E9" s="33"/>
      <c r="F9" s="39">
        <f>SUM(F7:F8)</f>
        <v>66830</v>
      </c>
    </row>
    <row r="10" spans="2:10" ht="28.5" x14ac:dyDescent="0.45">
      <c r="C10" s="31" t="s">
        <v>17</v>
      </c>
      <c r="D10" s="32"/>
      <c r="E10" s="33"/>
      <c r="F10" s="39">
        <f>F9/24</f>
        <v>2784.5833333333335</v>
      </c>
    </row>
    <row r="11" spans="2:10" ht="28.5" x14ac:dyDescent="0.45">
      <c r="C11" s="31" t="s">
        <v>43</v>
      </c>
      <c r="D11" s="32"/>
      <c r="E11" s="33"/>
      <c r="F11" s="39">
        <f>'Receta Masa Crepes'!F20</f>
        <v>161.016875</v>
      </c>
    </row>
    <row r="12" spans="2:10" ht="28.5" x14ac:dyDescent="0.45">
      <c r="C12" s="31" t="s">
        <v>46</v>
      </c>
      <c r="D12" s="32"/>
      <c r="E12" s="33"/>
      <c r="F12" s="39">
        <f>F10+F11</f>
        <v>2945.6002083333333</v>
      </c>
    </row>
  </sheetData>
  <mergeCells count="7">
    <mergeCell ref="C11:E11"/>
    <mergeCell ref="C12:E12"/>
    <mergeCell ref="C2:F2"/>
    <mergeCell ref="I2:J2"/>
    <mergeCell ref="I4:J4"/>
    <mergeCell ref="C9:E9"/>
    <mergeCell ref="C10:E10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AC61E-ACD1-4E68-9A84-078634C221BA}">
  <dimension ref="B2:K6"/>
  <sheetViews>
    <sheetView showGridLines="0" workbookViewId="0">
      <selection activeCell="E12" sqref="E12"/>
    </sheetView>
  </sheetViews>
  <sheetFormatPr baseColWidth="10" defaultRowHeight="15" x14ac:dyDescent="0.25"/>
  <cols>
    <col min="2" max="2" width="30.85546875" bestFit="1" customWidth="1"/>
    <col min="3" max="3" width="14.85546875" style="18" customWidth="1"/>
    <col min="4" max="4" width="18.5703125" customWidth="1"/>
    <col min="6" max="6" width="14.5703125" customWidth="1"/>
    <col min="11" max="11" width="15" bestFit="1" customWidth="1"/>
  </cols>
  <sheetData>
    <row r="2" spans="2:11" s="1" customFormat="1" x14ac:dyDescent="0.25">
      <c r="C2" s="21"/>
      <c r="E2" s="42">
        <v>0.28000000000000003</v>
      </c>
      <c r="F2" s="43">
        <v>2.5000000000000001E-2</v>
      </c>
      <c r="G2" s="42">
        <v>0.01</v>
      </c>
      <c r="H2" s="42">
        <v>0.01</v>
      </c>
      <c r="I2" s="42">
        <v>0.01</v>
      </c>
      <c r="J2" s="42">
        <v>0.1</v>
      </c>
    </row>
    <row r="3" spans="2:11" s="16" customFormat="1" ht="56.25" x14ac:dyDescent="0.3">
      <c r="B3" s="14" t="s">
        <v>50</v>
      </c>
      <c r="C3" s="17" t="s">
        <v>14</v>
      </c>
      <c r="D3" s="15" t="s">
        <v>49</v>
      </c>
      <c r="E3" s="15" t="s">
        <v>52</v>
      </c>
      <c r="F3" s="15" t="s">
        <v>57</v>
      </c>
      <c r="G3" s="15" t="s">
        <v>53</v>
      </c>
      <c r="H3" s="15" t="s">
        <v>54</v>
      </c>
      <c r="I3" s="15" t="s">
        <v>55</v>
      </c>
      <c r="J3" s="15" t="s">
        <v>56</v>
      </c>
      <c r="K3" s="19" t="s">
        <v>11</v>
      </c>
    </row>
    <row r="4" spans="2:11" x14ac:dyDescent="0.25">
      <c r="B4" s="24"/>
      <c r="C4" s="25"/>
      <c r="D4" s="24"/>
      <c r="E4" s="24"/>
      <c r="F4" s="24"/>
      <c r="G4" s="24"/>
      <c r="H4" s="24"/>
      <c r="I4" s="24"/>
      <c r="J4" s="24"/>
      <c r="K4" s="24"/>
    </row>
    <row r="5" spans="2:11" s="20" customFormat="1" ht="18.75" x14ac:dyDescent="0.3">
      <c r="B5" s="22" t="s">
        <v>51</v>
      </c>
      <c r="C5" s="23">
        <v>12000</v>
      </c>
      <c r="D5" s="44">
        <f>'Pollo Champiñones'!F25</f>
        <v>2983.9885416666662</v>
      </c>
      <c r="E5" s="45">
        <f>C5*$E$2</f>
        <v>3360.0000000000005</v>
      </c>
      <c r="F5" s="44">
        <f>(C5*55%)*$F$2</f>
        <v>165.00000000000003</v>
      </c>
      <c r="G5" s="45">
        <f>$C$5*G2</f>
        <v>120</v>
      </c>
      <c r="H5" s="45">
        <f t="shared" ref="H5:I5" si="0">$C$5*H2</f>
        <v>120</v>
      </c>
      <c r="I5" s="45">
        <f t="shared" si="0"/>
        <v>120</v>
      </c>
      <c r="J5" s="45">
        <f>$C$5*J2</f>
        <v>1200</v>
      </c>
      <c r="K5" s="44">
        <f>SUM(D5:J5)</f>
        <v>8068.9885416666666</v>
      </c>
    </row>
    <row r="6" spans="2:11" ht="18.75" x14ac:dyDescent="0.3">
      <c r="B6" s="22" t="s">
        <v>58</v>
      </c>
      <c r="C6" s="23">
        <v>12000</v>
      </c>
      <c r="D6" s="44">
        <f>'Nutella Fresas'!F12</f>
        <v>2945.6002083333333</v>
      </c>
      <c r="E6" s="45">
        <f>$C$6*E2</f>
        <v>3360.0000000000005</v>
      </c>
      <c r="F6" s="44">
        <f>(C6*55%)*$F$2</f>
        <v>165.00000000000003</v>
      </c>
      <c r="G6" s="45">
        <f t="shared" ref="G6:J6" si="1">$C$6*G2</f>
        <v>120</v>
      </c>
      <c r="H6" s="45">
        <f t="shared" si="1"/>
        <v>120</v>
      </c>
      <c r="I6" s="45">
        <f t="shared" si="1"/>
        <v>120</v>
      </c>
      <c r="J6" s="45">
        <f t="shared" si="1"/>
        <v>1200</v>
      </c>
      <c r="K6" s="44">
        <f>SUM(D6:J6)</f>
        <v>8030.6002083333333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Costos Materia Prima</vt:lpstr>
      <vt:lpstr>Receta Masa Crepes</vt:lpstr>
      <vt:lpstr>Pollo Champiñones</vt:lpstr>
      <vt:lpstr>Nutella Fresas</vt:lpstr>
      <vt:lpstr>Costos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Fernel Chacon Baiz</dc:creator>
  <cp:lastModifiedBy>Nelson Fernel Chacon Baiz</cp:lastModifiedBy>
  <dcterms:created xsi:type="dcterms:W3CDTF">2021-03-28T22:42:04Z</dcterms:created>
  <dcterms:modified xsi:type="dcterms:W3CDTF">2021-04-26T11:41:03Z</dcterms:modified>
</cp:coreProperties>
</file>